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99B1637A-BEDD-40EF-BC59-1B0C409A9AF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ummary" sheetId="1" r:id="rId1"/>
    <sheet name="Monthly actual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2" l="1"/>
  <c r="B16" i="2"/>
  <c r="A16" i="2"/>
  <c r="O15" i="2"/>
  <c r="B15" i="2"/>
  <c r="A15" i="2"/>
  <c r="O14" i="2"/>
  <c r="B14" i="2"/>
  <c r="A14" i="2"/>
  <c r="O13" i="2"/>
  <c r="B13" i="2"/>
  <c r="A13" i="2"/>
  <c r="O12" i="2"/>
  <c r="B12" i="2"/>
  <c r="A12" i="2"/>
  <c r="O11" i="2"/>
  <c r="B11" i="2"/>
  <c r="A11" i="2"/>
  <c r="O10" i="2"/>
  <c r="B10" i="2"/>
  <c r="A10" i="2"/>
  <c r="O9" i="2"/>
  <c r="B9" i="2"/>
  <c r="A9" i="2"/>
  <c r="O8" i="2"/>
  <c r="B8" i="2"/>
  <c r="A8" i="2"/>
  <c r="O7" i="2"/>
  <c r="B7" i="2"/>
  <c r="A7" i="2"/>
  <c r="C19" i="1"/>
  <c r="C18" i="1"/>
  <c r="C20" i="1" s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E19" i="1" s="1"/>
  <c r="D9" i="1"/>
  <c r="D19" i="1" s="1"/>
  <c r="E8" i="1"/>
  <c r="D8" i="1"/>
  <c r="E7" i="1"/>
  <c r="D7" i="1"/>
  <c r="D18" i="1" s="1"/>
  <c r="D20" i="1" s="1"/>
  <c r="H16" i="1" l="1"/>
  <c r="F16" i="1"/>
  <c r="G16" i="1" s="1"/>
  <c r="H15" i="1"/>
  <c r="F15" i="1"/>
  <c r="G15" i="1" s="1"/>
  <c r="H14" i="1"/>
  <c r="F14" i="1"/>
  <c r="G14" i="1" s="1"/>
  <c r="F13" i="1"/>
  <c r="G13" i="1" s="1"/>
  <c r="H13" i="1"/>
  <c r="H12" i="1"/>
  <c r="F12" i="1"/>
  <c r="G12" i="1" s="1"/>
  <c r="H11" i="1"/>
  <c r="F11" i="1"/>
  <c r="G11" i="1" s="1"/>
  <c r="H10" i="1"/>
  <c r="F10" i="1"/>
  <c r="G10" i="1" s="1"/>
  <c r="H9" i="1"/>
  <c r="F9" i="1"/>
  <c r="F8" i="1"/>
  <c r="G8" i="1" s="1"/>
  <c r="H8" i="1"/>
  <c r="H7" i="1"/>
  <c r="F7" i="1"/>
  <c r="E18" i="1"/>
  <c r="E20" i="1" s="1"/>
  <c r="G9" i="1" l="1"/>
  <c r="F19" i="1"/>
  <c r="G7" i="1"/>
  <c r="F18" i="1"/>
  <c r="F20" i="1" l="1"/>
</calcChain>
</file>

<file path=xl/sharedStrings.xml><?xml version="1.0" encoding="utf-8"?>
<sst xmlns="http://schemas.openxmlformats.org/spreadsheetml/2006/main" count="54" uniqueCount="42">
  <si>
    <t>Annual budget: planned vs actual</t>
  </si>
  <si>
    <t>Fill in the yellow cells: budget items, annual budget and months closed. Monthly actuals go in the "Monthly actuals" sheet. You can delete the example amounts.</t>
  </si>
  <si>
    <t>Months closed</t>
  </si>
  <si>
    <t>Item</t>
  </si>
  <si>
    <t>Type</t>
  </si>
  <si>
    <t>Annual budget</t>
  </si>
  <si>
    <t>Budget to date</t>
  </si>
  <si>
    <t>Actual to date</t>
  </si>
  <si>
    <t>Variance (€)</t>
  </si>
  <si>
    <t>Variance (%)</t>
  </si>
  <si>
    <t>Share of annual budget</t>
  </si>
  <si>
    <t>Sales</t>
  </si>
  <si>
    <t>Income</t>
  </si>
  <si>
    <t>Other income</t>
  </si>
  <si>
    <t>Staff</t>
  </si>
  <si>
    <t>Expense</t>
  </si>
  <si>
    <t>Rent</t>
  </si>
  <si>
    <t>Utilities</t>
  </si>
  <si>
    <t>Marketing</t>
  </si>
  <si>
    <t>Training</t>
  </si>
  <si>
    <t>Software and subscriptions</t>
  </si>
  <si>
    <t>Accounting and advisory</t>
  </si>
  <si>
    <t>Other expenses</t>
  </si>
  <si>
    <t>Total income</t>
  </si>
  <si>
    <t>Total expenses</t>
  </si>
  <si>
    <t>Result</t>
  </si>
  <si>
    <t>In red: an expense above budget or income below budget. "Budget to date" spreads the year evenly across the months.</t>
  </si>
  <si>
    <t>Free template by Academy Perfect · Excel courses for companies in Barcelona · academyperfect.com</t>
  </si>
  <si>
    <t>Annual budget: planned vs actual · Monthly actuals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</si>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</sst>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;\-&quot;€&quot;#,##0;&quot;-&quot;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1"/>
      <color rgb="FF217346"/>
      <name val="Arial"/>
    </font>
    <font>
      <sz val="9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E9F5E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4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6" fillId="0" borderId="1" xfId="0" applyNumberFormat="1" applyFont="1" applyBorder="1"/>
    <xf numFmtId="165" fontId="6" fillId="0" borderId="1" xfId="0" applyNumberFormat="1" applyFont="1" applyBorder="1"/>
    <xf numFmtId="9" fontId="6" fillId="0" borderId="1" xfId="0" applyNumberFormat="1" applyFont="1" applyBorder="1"/>
    <xf numFmtId="164" fontId="3" fillId="4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6" fillId="0" borderId="0" xfId="0" applyFont="1"/>
    <xf numFmtId="164" fontId="3" fillId="0" borderId="1" xfId="0" applyNumberFormat="1" applyFont="1" applyBorder="1"/>
  </cellXfs>
  <cellStyles count="1">
    <cellStyle name="Normal" xfId="0" builtinId="0"/>
  </cellStyles>
  <dxfs count="2">
    <dxf>
      <font>
        <b/>
        <color rgb="FFC00000"/>
        <name val="Arial"/>
      </font>
    </dxf>
    <dxf>
      <font>
        <b/>
        <color rgb="FFC00000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cademyperfect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pane ySplit="6" topLeftCell="A7" activePane="bottomLeft" state="frozen"/>
      <selection pane="bottomLeft"/>
    </sheetView>
  </sheetViews>
  <sheetFormatPr defaultRowHeight="14.6" x14ac:dyDescent="0.4"/>
  <cols>
    <col min="1" max="1" width="28" customWidth="1"/>
    <col min="2" max="2" width="12" customWidth="1"/>
    <col min="3" max="3" width="15" customWidth="1"/>
    <col min="4" max="4" width="17" customWidth="1"/>
    <col min="5" max="6" width="15" customWidth="1"/>
    <col min="7" max="7" width="14" customWidth="1"/>
    <col min="8" max="8" width="16" customWidth="1"/>
  </cols>
  <sheetData>
    <row r="1" spans="1:8" ht="20.149999999999999" x14ac:dyDescent="0.5">
      <c r="A1" s="1" t="s">
        <v>0</v>
      </c>
    </row>
    <row r="2" spans="1:8" x14ac:dyDescent="0.4">
      <c r="A2" s="2" t="s">
        <v>1</v>
      </c>
    </row>
    <row r="4" spans="1:8" x14ac:dyDescent="0.4">
      <c r="A4" s="3" t="s">
        <v>2</v>
      </c>
      <c r="B4" s="4">
        <v>9</v>
      </c>
    </row>
    <row r="6" spans="1:8" ht="24.9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</row>
    <row r="7" spans="1:8" x14ac:dyDescent="0.4">
      <c r="A7" s="6" t="s">
        <v>11</v>
      </c>
      <c r="B7" s="6" t="s">
        <v>12</v>
      </c>
      <c r="C7" s="7">
        <v>240000</v>
      </c>
      <c r="D7" s="8">
        <f t="shared" ref="D7:D16" si="0">C7*$B$4/12</f>
        <v>180000</v>
      </c>
      <c r="E7" s="8">
        <f>SUMPRODUCT('Monthly actuals'!C7:N7*(COLUMN('Monthly actuals'!C7:N7)-2&lt;=$B$4))</f>
        <v>170850</v>
      </c>
      <c r="F7" s="8">
        <f t="shared" ref="F7:F16" si="1">E7-D7</f>
        <v>-9150</v>
      </c>
      <c r="G7" s="9">
        <f t="shared" ref="G7:G16" si="2">IFERROR(F7/D7,0)</f>
        <v>-5.0833333333333335E-2</v>
      </c>
      <c r="H7" s="10">
        <f t="shared" ref="H7:H16" si="3">IFERROR(E7/C7,0)</f>
        <v>0.71187500000000004</v>
      </c>
    </row>
    <row r="8" spans="1:8" x14ac:dyDescent="0.4">
      <c r="A8" s="6" t="s">
        <v>13</v>
      </c>
      <c r="B8" s="6" t="s">
        <v>12</v>
      </c>
      <c r="C8" s="7">
        <v>6000</v>
      </c>
      <c r="D8" s="8">
        <f t="shared" si="0"/>
        <v>4500</v>
      </c>
      <c r="E8" s="8">
        <f>SUMPRODUCT('Monthly actuals'!C8:N8*(COLUMN('Monthly actuals'!C8:N8)-2&lt;=$B$4))</f>
        <v>4460</v>
      </c>
      <c r="F8" s="8">
        <f t="shared" si="1"/>
        <v>-40</v>
      </c>
      <c r="G8" s="9">
        <f t="shared" si="2"/>
        <v>-8.8888888888888889E-3</v>
      </c>
      <c r="H8" s="10">
        <f t="shared" si="3"/>
        <v>0.74333333333333329</v>
      </c>
    </row>
    <row r="9" spans="1:8" x14ac:dyDescent="0.4">
      <c r="A9" s="6" t="s">
        <v>14</v>
      </c>
      <c r="B9" s="6" t="s">
        <v>15</v>
      </c>
      <c r="C9" s="7">
        <v>120000</v>
      </c>
      <c r="D9" s="8">
        <f t="shared" si="0"/>
        <v>90000</v>
      </c>
      <c r="E9" s="8">
        <f>SUMPRODUCT('Monthly actuals'!C9:N9*(COLUMN('Monthly actuals'!C9:N9)-2&lt;=$B$4))</f>
        <v>88760</v>
      </c>
      <c r="F9" s="8">
        <f t="shared" si="1"/>
        <v>-1240</v>
      </c>
      <c r="G9" s="9">
        <f t="shared" si="2"/>
        <v>-1.3777777777777778E-2</v>
      </c>
      <c r="H9" s="10">
        <f t="shared" si="3"/>
        <v>0.73966666666666669</v>
      </c>
    </row>
    <row r="10" spans="1:8" x14ac:dyDescent="0.4">
      <c r="A10" s="6" t="s">
        <v>16</v>
      </c>
      <c r="B10" s="6" t="s">
        <v>15</v>
      </c>
      <c r="C10" s="7">
        <v>24000</v>
      </c>
      <c r="D10" s="8">
        <f t="shared" si="0"/>
        <v>18000</v>
      </c>
      <c r="E10" s="8">
        <f>SUMPRODUCT('Monthly actuals'!C10:N10*(COLUMN('Monthly actuals'!C10:N10)-2&lt;=$B$4))</f>
        <v>17590</v>
      </c>
      <c r="F10" s="8">
        <f t="shared" si="1"/>
        <v>-410</v>
      </c>
      <c r="G10" s="9">
        <f t="shared" si="2"/>
        <v>-2.2777777777777779E-2</v>
      </c>
      <c r="H10" s="10">
        <f t="shared" si="3"/>
        <v>0.73291666666666666</v>
      </c>
    </row>
    <row r="11" spans="1:8" x14ac:dyDescent="0.4">
      <c r="A11" s="6" t="s">
        <v>17</v>
      </c>
      <c r="B11" s="6" t="s">
        <v>15</v>
      </c>
      <c r="C11" s="7">
        <v>4800</v>
      </c>
      <c r="D11" s="8">
        <f t="shared" si="0"/>
        <v>3600</v>
      </c>
      <c r="E11" s="8">
        <f>SUMPRODUCT('Monthly actuals'!C11:N11*(COLUMN('Monthly actuals'!C11:N11)-2&lt;=$B$4))</f>
        <v>3650</v>
      </c>
      <c r="F11" s="8">
        <f t="shared" si="1"/>
        <v>50</v>
      </c>
      <c r="G11" s="9">
        <f t="shared" si="2"/>
        <v>1.3888888888888888E-2</v>
      </c>
      <c r="H11" s="10">
        <f t="shared" si="3"/>
        <v>0.76041666666666663</v>
      </c>
    </row>
    <row r="12" spans="1:8" x14ac:dyDescent="0.4">
      <c r="A12" s="6" t="s">
        <v>18</v>
      </c>
      <c r="B12" s="6" t="s">
        <v>15</v>
      </c>
      <c r="C12" s="7">
        <v>12000</v>
      </c>
      <c r="D12" s="8">
        <f t="shared" si="0"/>
        <v>9000</v>
      </c>
      <c r="E12" s="8">
        <f>SUMPRODUCT('Monthly actuals'!C12:N12*(COLUMN('Monthly actuals'!C12:N12)-2&lt;=$B$4))</f>
        <v>9390</v>
      </c>
      <c r="F12" s="8">
        <f t="shared" si="1"/>
        <v>390</v>
      </c>
      <c r="G12" s="9">
        <f t="shared" si="2"/>
        <v>4.3333333333333335E-2</v>
      </c>
      <c r="H12" s="10">
        <f t="shared" si="3"/>
        <v>0.78249999999999997</v>
      </c>
    </row>
    <row r="13" spans="1:8" x14ac:dyDescent="0.4">
      <c r="A13" s="6" t="s">
        <v>19</v>
      </c>
      <c r="B13" s="6" t="s">
        <v>15</v>
      </c>
      <c r="C13" s="7">
        <v>3600</v>
      </c>
      <c r="D13" s="8">
        <f t="shared" si="0"/>
        <v>2700</v>
      </c>
      <c r="E13" s="8">
        <f>SUMPRODUCT('Monthly actuals'!C13:N13*(COLUMN('Monthly actuals'!C13:N13)-2&lt;=$B$4))</f>
        <v>2740</v>
      </c>
      <c r="F13" s="8">
        <f t="shared" si="1"/>
        <v>40</v>
      </c>
      <c r="G13" s="9">
        <f t="shared" si="2"/>
        <v>1.4814814814814815E-2</v>
      </c>
      <c r="H13" s="10">
        <f t="shared" si="3"/>
        <v>0.76111111111111107</v>
      </c>
    </row>
    <row r="14" spans="1:8" x14ac:dyDescent="0.4">
      <c r="A14" s="6" t="s">
        <v>20</v>
      </c>
      <c r="B14" s="6" t="s">
        <v>15</v>
      </c>
      <c r="C14" s="7">
        <v>4200</v>
      </c>
      <c r="D14" s="8">
        <f t="shared" si="0"/>
        <v>3150</v>
      </c>
      <c r="E14" s="8">
        <f>SUMPRODUCT('Monthly actuals'!C14:N14*(COLUMN('Monthly actuals'!C14:N14)-2&lt;=$B$4))</f>
        <v>3280</v>
      </c>
      <c r="F14" s="8">
        <f t="shared" si="1"/>
        <v>130</v>
      </c>
      <c r="G14" s="9">
        <f t="shared" si="2"/>
        <v>4.1269841269841269E-2</v>
      </c>
      <c r="H14" s="10">
        <f t="shared" si="3"/>
        <v>0.78095238095238095</v>
      </c>
    </row>
    <row r="15" spans="1:8" x14ac:dyDescent="0.4">
      <c r="A15" s="6" t="s">
        <v>21</v>
      </c>
      <c r="B15" s="6" t="s">
        <v>15</v>
      </c>
      <c r="C15" s="7">
        <v>3000</v>
      </c>
      <c r="D15" s="8">
        <f t="shared" si="0"/>
        <v>2250</v>
      </c>
      <c r="E15" s="8">
        <f>SUMPRODUCT('Monthly actuals'!C15:N15*(COLUMN('Monthly actuals'!C15:N15)-2&lt;=$B$4))</f>
        <v>2280</v>
      </c>
      <c r="F15" s="8">
        <f t="shared" si="1"/>
        <v>30</v>
      </c>
      <c r="G15" s="9">
        <f t="shared" si="2"/>
        <v>1.3333333333333334E-2</v>
      </c>
      <c r="H15" s="10">
        <f t="shared" si="3"/>
        <v>0.76</v>
      </c>
    </row>
    <row r="16" spans="1:8" x14ac:dyDescent="0.4">
      <c r="A16" s="6" t="s">
        <v>22</v>
      </c>
      <c r="B16" s="6" t="s">
        <v>15</v>
      </c>
      <c r="C16" s="7">
        <v>6000</v>
      </c>
      <c r="D16" s="8">
        <f t="shared" si="0"/>
        <v>4500</v>
      </c>
      <c r="E16" s="8">
        <f>SUMPRODUCT('Monthly actuals'!C16:N16*(COLUMN('Monthly actuals'!C16:N16)-2&lt;=$B$4))</f>
        <v>4340</v>
      </c>
      <c r="F16" s="8">
        <f t="shared" si="1"/>
        <v>-160</v>
      </c>
      <c r="G16" s="9">
        <f t="shared" si="2"/>
        <v>-3.5555555555555556E-2</v>
      </c>
      <c r="H16" s="10">
        <f t="shared" si="3"/>
        <v>0.72333333333333338</v>
      </c>
    </row>
    <row r="18" spans="1:6" x14ac:dyDescent="0.4">
      <c r="A18" s="3" t="s">
        <v>23</v>
      </c>
      <c r="C18" s="11">
        <f>SUMIF($B$7:$B$16,"Income",C$7:C$16)</f>
        <v>246000</v>
      </c>
      <c r="D18" s="11">
        <f>SUMIF($B$7:$B$16,"Income",D$7:D$16)</f>
        <v>184500</v>
      </c>
      <c r="E18" s="11">
        <f>SUMIF($B$7:$B$16,"Income",E$7:E$16)</f>
        <v>175310</v>
      </c>
      <c r="F18" s="11">
        <f>SUMIF($B$7:$B$16,"Income",F$7:F$16)</f>
        <v>-9190</v>
      </c>
    </row>
    <row r="19" spans="1:6" x14ac:dyDescent="0.4">
      <c r="A19" s="3" t="s">
        <v>24</v>
      </c>
      <c r="C19" s="11">
        <f>SUMIF($B$7:$B$16,"Expense",C$7:C$16)</f>
        <v>177600</v>
      </c>
      <c r="D19" s="11">
        <f>SUMIF($B$7:$B$16,"Expense",D$7:D$16)</f>
        <v>133200</v>
      </c>
      <c r="E19" s="11">
        <f>SUMIF($B$7:$B$16,"Expense",E$7:E$16)</f>
        <v>132030</v>
      </c>
      <c r="F19" s="11">
        <f>SUMIF($B$7:$B$16,"Expense",F$7:F$16)</f>
        <v>-1170</v>
      </c>
    </row>
    <row r="20" spans="1:6" x14ac:dyDescent="0.4">
      <c r="A20" s="12" t="s">
        <v>25</v>
      </c>
      <c r="C20" s="13">
        <f>C18-C19</f>
        <v>68400</v>
      </c>
      <c r="D20" s="13">
        <f>D18-D19</f>
        <v>51300</v>
      </c>
      <c r="E20" s="13">
        <f>E18-E19</f>
        <v>43280</v>
      </c>
      <c r="F20" s="13">
        <f>F18-F19</f>
        <v>-8020</v>
      </c>
    </row>
    <row r="22" spans="1:6" x14ac:dyDescent="0.4">
      <c r="A22" s="2" t="s">
        <v>26</v>
      </c>
    </row>
    <row r="24" spans="1:6" x14ac:dyDescent="0.4">
      <c r="A24" s="14" t="s">
        <v>27</v>
      </c>
    </row>
  </sheetData>
  <conditionalFormatting sqref="F7:G16">
    <cfRule type="expression" dxfId="1" priority="1">
      <formula>AND($B7="Expense",$F7&gt;0)</formula>
    </cfRule>
    <cfRule type="expression" dxfId="0" priority="2">
      <formula>AND($B7="Income",$F7&lt;0)</formula>
    </cfRule>
  </conditionalFormatting>
  <dataValidations count="1">
    <dataValidation type="list" allowBlank="1" sqref="B7 B8 B9 B10 B11 B12 B13 B14 B15 B16" xr:uid="{00000000-0002-0000-0000-000000000000}">
      <formula1>"Income,Expense"</formula1>
    </dataValidation>
  </dataValidations>
  <hyperlinks>
    <hyperlink ref="A24" r:id="rId1" xr:uid="{00000000-0004-0000-0000-000000000000}"/>
  </hyperlinks>
  <pageMargins left="0.75" right="0.75" top="1" bottom="1" header="0.5" footer="0.5"/>
  <pageSetup scale="9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4.6" x14ac:dyDescent="0.4"/>
  <cols>
    <col min="1" max="1" width="28" customWidth="1"/>
    <col min="2" max="2" width="12" customWidth="1"/>
    <col min="3" max="15" width="11" customWidth="1"/>
  </cols>
  <sheetData>
    <row r="1" spans="1:15" ht="20.149999999999999" x14ac:dyDescent="0.5">
      <c r="A1" s="1" t="s">
        <v>28</v>
      </c>
    </row>
    <row r="2" spans="1:15" x14ac:dyDescent="0.4">
      <c r="A2" s="2" t="s">
        <v>1</v>
      </c>
    </row>
    <row r="6" spans="1:15" x14ac:dyDescent="0.4">
      <c r="A6" s="5" t="s">
        <v>3</v>
      </c>
      <c r="B6" s="5" t="s">
        <v>4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5" t="s">
        <v>39</v>
      </c>
      <c r="N6" s="5" t="s">
        <v>40</v>
      </c>
      <c r="O6" s="5" t="s">
        <v>41</v>
      </c>
    </row>
    <row r="7" spans="1:15" x14ac:dyDescent="0.4">
      <c r="A7" s="15" t="str">
        <f>Summary!A7</f>
        <v>Sales</v>
      </c>
      <c r="B7" s="15" t="str">
        <f>Summary!B7</f>
        <v>Income</v>
      </c>
      <c r="C7" s="7">
        <v>19140</v>
      </c>
      <c r="D7" s="7">
        <v>18000</v>
      </c>
      <c r="E7" s="7">
        <v>21300</v>
      </c>
      <c r="F7" s="7">
        <v>17480</v>
      </c>
      <c r="G7" s="7">
        <v>20540</v>
      </c>
      <c r="H7" s="7">
        <v>19410</v>
      </c>
      <c r="I7" s="7">
        <v>17380</v>
      </c>
      <c r="J7" s="7">
        <v>20350</v>
      </c>
      <c r="K7" s="7">
        <v>17250</v>
      </c>
      <c r="L7" s="7"/>
      <c r="M7" s="7"/>
      <c r="N7" s="7"/>
      <c r="O7" s="16">
        <f t="shared" ref="O7:O16" si="0">SUM(C7:N7)</f>
        <v>170850</v>
      </c>
    </row>
    <row r="8" spans="1:15" x14ac:dyDescent="0.4">
      <c r="A8" s="15" t="str">
        <f>Summary!A8</f>
        <v>Other income</v>
      </c>
      <c r="B8" s="15" t="str">
        <f>Summary!B8</f>
        <v>Income</v>
      </c>
      <c r="C8" s="7">
        <v>500</v>
      </c>
      <c r="D8" s="7">
        <v>440</v>
      </c>
      <c r="E8" s="7">
        <v>440</v>
      </c>
      <c r="F8" s="7">
        <v>500</v>
      </c>
      <c r="G8" s="7">
        <v>560</v>
      </c>
      <c r="H8" s="7">
        <v>450</v>
      </c>
      <c r="I8" s="7">
        <v>460</v>
      </c>
      <c r="J8" s="7">
        <v>530</v>
      </c>
      <c r="K8" s="7">
        <v>580</v>
      </c>
      <c r="L8" s="7"/>
      <c r="M8" s="7"/>
      <c r="N8" s="7"/>
      <c r="O8" s="16">
        <f t="shared" si="0"/>
        <v>4460</v>
      </c>
    </row>
    <row r="9" spans="1:15" x14ac:dyDescent="0.4">
      <c r="A9" s="15" t="str">
        <f>Summary!A9</f>
        <v>Staff</v>
      </c>
      <c r="B9" s="15" t="str">
        <f>Summary!B9</f>
        <v>Expense</v>
      </c>
      <c r="C9" s="7">
        <v>10400</v>
      </c>
      <c r="D9" s="7">
        <v>9810</v>
      </c>
      <c r="E9" s="7">
        <v>11720</v>
      </c>
      <c r="F9" s="7">
        <v>8650</v>
      </c>
      <c r="G9" s="7">
        <v>11330</v>
      </c>
      <c r="H9" s="7">
        <v>9460</v>
      </c>
      <c r="I9" s="7">
        <v>8980</v>
      </c>
      <c r="J9" s="7">
        <v>8890</v>
      </c>
      <c r="K9" s="7">
        <v>9520</v>
      </c>
      <c r="L9" s="7"/>
      <c r="M9" s="7"/>
      <c r="N9" s="7"/>
      <c r="O9" s="16">
        <f t="shared" si="0"/>
        <v>88760</v>
      </c>
    </row>
    <row r="10" spans="1:15" x14ac:dyDescent="0.4">
      <c r="A10" s="15" t="str">
        <f>Summary!A10</f>
        <v>Rent</v>
      </c>
      <c r="B10" s="15" t="str">
        <f>Summary!B10</f>
        <v>Expense</v>
      </c>
      <c r="C10" s="7">
        <v>2240</v>
      </c>
      <c r="D10" s="7">
        <v>1820</v>
      </c>
      <c r="E10" s="7">
        <v>2080</v>
      </c>
      <c r="F10" s="7">
        <v>2120</v>
      </c>
      <c r="G10" s="7">
        <v>1950</v>
      </c>
      <c r="H10" s="7">
        <v>2060</v>
      </c>
      <c r="I10" s="7">
        <v>1740</v>
      </c>
      <c r="J10" s="7">
        <v>1740</v>
      </c>
      <c r="K10" s="7">
        <v>1840</v>
      </c>
      <c r="L10" s="7"/>
      <c r="M10" s="7"/>
      <c r="N10" s="7"/>
      <c r="O10" s="16">
        <f t="shared" si="0"/>
        <v>17590</v>
      </c>
    </row>
    <row r="11" spans="1:15" x14ac:dyDescent="0.4">
      <c r="A11" s="15" t="str">
        <f>Summary!A11</f>
        <v>Utilities</v>
      </c>
      <c r="B11" s="15" t="str">
        <f>Summary!B11</f>
        <v>Expense</v>
      </c>
      <c r="C11" s="7">
        <v>430</v>
      </c>
      <c r="D11" s="7">
        <v>400</v>
      </c>
      <c r="E11" s="7">
        <v>380</v>
      </c>
      <c r="F11" s="7">
        <v>420</v>
      </c>
      <c r="G11" s="7">
        <v>400</v>
      </c>
      <c r="H11" s="7">
        <v>380</v>
      </c>
      <c r="I11" s="7">
        <v>440</v>
      </c>
      <c r="J11" s="7">
        <v>430</v>
      </c>
      <c r="K11" s="7">
        <v>370</v>
      </c>
      <c r="L11" s="7"/>
      <c r="M11" s="7"/>
      <c r="N11" s="7"/>
      <c r="O11" s="16">
        <f t="shared" si="0"/>
        <v>3650</v>
      </c>
    </row>
    <row r="12" spans="1:15" x14ac:dyDescent="0.4">
      <c r="A12" s="15" t="str">
        <f>Summary!A12</f>
        <v>Marketing</v>
      </c>
      <c r="B12" s="15" t="str">
        <f>Summary!B12</f>
        <v>Expense</v>
      </c>
      <c r="C12" s="7">
        <v>1040</v>
      </c>
      <c r="D12" s="7">
        <v>1020</v>
      </c>
      <c r="E12" s="7">
        <v>1140</v>
      </c>
      <c r="F12" s="7">
        <v>1090</v>
      </c>
      <c r="G12" s="7">
        <v>950</v>
      </c>
      <c r="H12" s="7">
        <v>1170</v>
      </c>
      <c r="I12" s="7">
        <v>890</v>
      </c>
      <c r="J12" s="7">
        <v>990</v>
      </c>
      <c r="K12" s="7">
        <v>1100</v>
      </c>
      <c r="L12" s="7"/>
      <c r="M12" s="7"/>
      <c r="N12" s="7"/>
      <c r="O12" s="16">
        <f t="shared" si="0"/>
        <v>9390</v>
      </c>
    </row>
    <row r="13" spans="1:15" x14ac:dyDescent="0.4">
      <c r="A13" s="15" t="str">
        <f>Summary!A13</f>
        <v>Training</v>
      </c>
      <c r="B13" s="15" t="str">
        <f>Summary!B13</f>
        <v>Expense</v>
      </c>
      <c r="C13" s="7">
        <v>270</v>
      </c>
      <c r="D13" s="7">
        <v>300</v>
      </c>
      <c r="E13" s="7">
        <v>260</v>
      </c>
      <c r="F13" s="7">
        <v>320</v>
      </c>
      <c r="G13" s="7">
        <v>330</v>
      </c>
      <c r="H13" s="7">
        <v>310</v>
      </c>
      <c r="I13" s="7">
        <v>340</v>
      </c>
      <c r="J13" s="7">
        <v>290</v>
      </c>
      <c r="K13" s="7">
        <v>320</v>
      </c>
      <c r="L13" s="7"/>
      <c r="M13" s="7"/>
      <c r="N13" s="7"/>
      <c r="O13" s="16">
        <f t="shared" si="0"/>
        <v>2740</v>
      </c>
    </row>
    <row r="14" spans="1:15" x14ac:dyDescent="0.4">
      <c r="A14" s="15" t="str">
        <f>Summary!A14</f>
        <v>Software and subscriptions</v>
      </c>
      <c r="B14" s="15" t="str">
        <f>Summary!B14</f>
        <v>Expense</v>
      </c>
      <c r="C14" s="7">
        <v>370</v>
      </c>
      <c r="D14" s="7">
        <v>360</v>
      </c>
      <c r="E14" s="7">
        <v>350</v>
      </c>
      <c r="F14" s="7">
        <v>390</v>
      </c>
      <c r="G14" s="7">
        <v>410</v>
      </c>
      <c r="H14" s="7">
        <v>350</v>
      </c>
      <c r="I14" s="7">
        <v>370</v>
      </c>
      <c r="J14" s="7">
        <v>300</v>
      </c>
      <c r="K14" s="7">
        <v>380</v>
      </c>
      <c r="L14" s="7"/>
      <c r="M14" s="7"/>
      <c r="N14" s="7"/>
      <c r="O14" s="16">
        <f t="shared" si="0"/>
        <v>3280</v>
      </c>
    </row>
    <row r="15" spans="1:15" x14ac:dyDescent="0.4">
      <c r="A15" s="15" t="str">
        <f>Summary!A15</f>
        <v>Accounting and advisory</v>
      </c>
      <c r="B15" s="15" t="str">
        <f>Summary!B15</f>
        <v>Expense</v>
      </c>
      <c r="C15" s="7">
        <v>270</v>
      </c>
      <c r="D15" s="7">
        <v>290</v>
      </c>
      <c r="E15" s="7">
        <v>280</v>
      </c>
      <c r="F15" s="7">
        <v>240</v>
      </c>
      <c r="G15" s="7">
        <v>240</v>
      </c>
      <c r="H15" s="7">
        <v>270</v>
      </c>
      <c r="I15" s="7">
        <v>210</v>
      </c>
      <c r="J15" s="7">
        <v>250</v>
      </c>
      <c r="K15" s="7">
        <v>230</v>
      </c>
      <c r="L15" s="7"/>
      <c r="M15" s="7"/>
      <c r="N15" s="7"/>
      <c r="O15" s="16">
        <f t="shared" si="0"/>
        <v>2280</v>
      </c>
    </row>
    <row r="16" spans="1:15" x14ac:dyDescent="0.4">
      <c r="A16" s="15" t="str">
        <f>Summary!A16</f>
        <v>Other expenses</v>
      </c>
      <c r="B16" s="15" t="str">
        <f>Summary!B16</f>
        <v>Expense</v>
      </c>
      <c r="C16" s="7">
        <v>440</v>
      </c>
      <c r="D16" s="7">
        <v>430</v>
      </c>
      <c r="E16" s="7">
        <v>550</v>
      </c>
      <c r="F16" s="7">
        <v>450</v>
      </c>
      <c r="G16" s="7">
        <v>470</v>
      </c>
      <c r="H16" s="7">
        <v>490</v>
      </c>
      <c r="I16" s="7">
        <v>570</v>
      </c>
      <c r="J16" s="7">
        <v>440</v>
      </c>
      <c r="K16" s="7">
        <v>500</v>
      </c>
      <c r="L16" s="7"/>
      <c r="M16" s="7"/>
      <c r="N16" s="7"/>
      <c r="O16" s="16">
        <f t="shared" si="0"/>
        <v>4340</v>
      </c>
    </row>
    <row r="19" spans="1:1" x14ac:dyDescent="0.4">
      <c r="A19" s="14" t="s">
        <v>27</v>
      </c>
    </row>
  </sheetData>
  <hyperlinks>
    <hyperlink ref="A19" r:id="rId1" xr:uid="{00000000-0004-0000-0100-000000000000}"/>
  </hyperlinks>
  <pageMargins left="0.75" right="0.75" top="1" bottom="1" header="0.5" footer="0.5"/>
  <pageSetup scale="6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Monthly actuals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budget: planned vs actual</dc:title>
  <dc:creator>Academy Perfect</dc:creator>
  <cp:lastModifiedBy>Gerard Bori Fernández</cp:lastModifiedBy>
  <cp:lastPrinted>2026-10-28T15:24:41Z</cp:lastPrinted>
  <dcterms:created xsi:type="dcterms:W3CDTF">2026-10-28T15:24:38Z</dcterms:created>
  <dcterms:modified xsi:type="dcterms:W3CDTF">2026-10-28T15:24:41Z</dcterms:modified>
</cp:coreProperties>
</file>